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ANNUAL Statements\2023\Reports to towns - 2022 data\"/>
    </mc:Choice>
  </mc:AlternateContent>
  <xr:revisionPtr revIDLastSave="0" documentId="13_ncr:1_{C846F393-0801-4C25-8900-C2636BFF6507}" xr6:coauthVersionLast="47" xr6:coauthVersionMax="47" xr10:uidLastSave="{00000000-0000-0000-0000-000000000000}"/>
  <bookViews>
    <workbookView xWindow="29535" yWindow="1725" windowWidth="21585" windowHeight="11385" xr2:uid="{00000000-000D-0000-FFFF-FFFF00000000}"/>
  </bookViews>
  <sheets>
    <sheet name="202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D21" i="2" l="1"/>
  <c r="D20" i="2"/>
  <c r="D19" i="2"/>
  <c r="D15" i="2"/>
  <c r="D14" i="2"/>
  <c r="D12" i="2"/>
  <c r="D10" i="2"/>
  <c r="D7" i="2"/>
  <c r="D6" i="2"/>
  <c r="F21" i="2"/>
  <c r="E21" i="2"/>
  <c r="F20" i="2"/>
  <c r="F18" i="2" s="1"/>
  <c r="E20" i="2"/>
  <c r="F19" i="2"/>
  <c r="E19" i="2"/>
  <c r="E18" i="2"/>
  <c r="F16" i="2"/>
  <c r="F15" i="2"/>
  <c r="E15" i="2"/>
  <c r="F14" i="2"/>
  <c r="E14" i="2"/>
  <c r="F12" i="2"/>
  <c r="E12" i="2"/>
  <c r="F10" i="2"/>
  <c r="E10" i="2"/>
  <c r="F7" i="2"/>
  <c r="E7" i="2"/>
  <c r="F6" i="2"/>
  <c r="E6" i="2"/>
</calcChain>
</file>

<file path=xl/sharedStrings.xml><?xml version="1.0" encoding="utf-8"?>
<sst xmlns="http://schemas.openxmlformats.org/spreadsheetml/2006/main" count="36" uniqueCount="35">
  <si>
    <t>Cash</t>
  </si>
  <si>
    <t>Investments</t>
  </si>
  <si>
    <t>Receivables</t>
  </si>
  <si>
    <t>Payables</t>
  </si>
  <si>
    <t>Retirement Reserves</t>
  </si>
  <si>
    <t>Annuity Savings (members)</t>
  </si>
  <si>
    <t>Investment Income (net)</t>
  </si>
  <si>
    <t>Member's contributions</t>
  </si>
  <si>
    <t>Retirement Cost Sharing</t>
  </si>
  <si>
    <t>Towns, Schools, Agencies</t>
  </si>
  <si>
    <t>Miscellaneous Revenue</t>
  </si>
  <si>
    <t>Balances</t>
  </si>
  <si>
    <t>Revenues</t>
  </si>
  <si>
    <t>Retirement Benefits</t>
  </si>
  <si>
    <t>Operating Expenses</t>
  </si>
  <si>
    <t>Investment Expenses</t>
  </si>
  <si>
    <t>Refunds to Members</t>
  </si>
  <si>
    <t>Expenses</t>
  </si>
  <si>
    <t>Investment Performance</t>
  </si>
  <si>
    <t>Target</t>
  </si>
  <si>
    <t>Since 1984</t>
  </si>
  <si>
    <t>10 years</t>
  </si>
  <si>
    <t>5 years</t>
  </si>
  <si>
    <t>Demographics</t>
  </si>
  <si>
    <t>Members' Average Age</t>
  </si>
  <si>
    <t>Members' Average Service</t>
  </si>
  <si>
    <t>Members' Average Salary</t>
  </si>
  <si>
    <t>Retirees' Average Age</t>
  </si>
  <si>
    <t>Retirees' Average Pension</t>
  </si>
  <si>
    <t>Disabled Members' Average Age</t>
  </si>
  <si>
    <t>Disabled Members' Average Pension</t>
  </si>
  <si>
    <t>Current Year</t>
  </si>
  <si>
    <t>CY 2020</t>
  </si>
  <si>
    <t>CY 2021</t>
  </si>
  <si>
    <t>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</si>
</sst>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64" fontId="2" fillId="2" borderId="1" xfId="1" applyNumberFormat="1" applyFont="1" applyFill="1" applyBorder="1"/>
    <xf numFmtId="43" fontId="2" fillId="2" borderId="1" xfId="1" applyFont="1" applyFill="1" applyBorder="1"/>
    <xf numFmtId="10" fontId="2" fillId="2" borderId="1" xfId="2" applyNumberFormat="1" applyFont="1" applyFill="1" applyBorder="1"/>
    <xf numFmtId="10" fontId="2" fillId="2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39"/>
  <sheetViews>
    <sheetView tabSelected="1" topLeftCell="A16" zoomScaleNormal="100" workbookViewId="0">
      <selection activeCell="D30" sqref="D30:F36"/>
    </sheetView>
  </sheetViews>
  <sheetFormatPr defaultRowHeight="15" x14ac:dyDescent="0.2"/>
  <cols>
    <col min="1" max="2" width="8.88671875" style="3"/>
    <col min="3" max="3" width="25.109375" style="3" customWidth="1"/>
    <col min="4" max="4" width="11.5546875" style="3" customWidth="1"/>
    <col min="5" max="5" width="10.6640625" style="3" customWidth="1"/>
    <col min="6" max="6" width="10.5546875" style="3" customWidth="1"/>
    <col min="7" max="7" width="6" style="3" customWidth="1"/>
    <col min="8" max="16384" width="8.88671875" style="3"/>
  </cols>
  <sheetData>
    <row r="3" spans="2:8" x14ac:dyDescent="0.2">
      <c r="B3" s="1"/>
      <c r="C3" s="1"/>
      <c r="D3" s="2" t="s">
        <v>34</v>
      </c>
      <c r="E3" s="2" t="s">
        <v>33</v>
      </c>
      <c r="F3" s="2" t="s">
        <v>32</v>
      </c>
      <c r="H3" s="2"/>
    </row>
    <row r="4" spans="2:8" x14ac:dyDescent="0.2">
      <c r="B4" s="4" t="s">
        <v>11</v>
      </c>
      <c r="D4" s="5"/>
      <c r="E4" s="5"/>
      <c r="F4" s="5"/>
    </row>
    <row r="5" spans="2:8" x14ac:dyDescent="0.2">
      <c r="B5" s="1"/>
      <c r="C5" s="1" t="s">
        <v>0</v>
      </c>
      <c r="D5" s="7">
        <v>1446341.32</v>
      </c>
      <c r="E5" s="7">
        <v>1428506.39</v>
      </c>
      <c r="F5" s="7">
        <v>1492254.14</v>
      </c>
    </row>
    <row r="6" spans="2:8" x14ac:dyDescent="0.2">
      <c r="B6" s="1"/>
      <c r="C6" s="1" t="s">
        <v>1</v>
      </c>
      <c r="D6" s="7">
        <f>175857545.46-8245.02-80404.93-2898.35+2858412.58</f>
        <v>178624409.74000001</v>
      </c>
      <c r="E6" s="7">
        <f>204723134.18-7486.56-90382.83-29.15+2581944.46</f>
        <v>207207180.09999999</v>
      </c>
      <c r="F6" s="7">
        <f>173563334.48-1492254.14-8308.46-93183.69-13.74+2209590.93</f>
        <v>174179165.38</v>
      </c>
    </row>
    <row r="7" spans="2:8" x14ac:dyDescent="0.2">
      <c r="B7" s="1"/>
      <c r="C7" s="1" t="s">
        <v>2</v>
      </c>
      <c r="D7" s="7">
        <f>8245.02+80404.93+2898.35</f>
        <v>91548.3</v>
      </c>
      <c r="E7" s="7">
        <f>7486.56+90382.83+29.15</f>
        <v>97898.54</v>
      </c>
      <c r="F7" s="7">
        <f>8308.46+93183.69+13.74</f>
        <v>101505.89</v>
      </c>
    </row>
    <row r="8" spans="2:8" x14ac:dyDescent="0.2">
      <c r="B8" s="1"/>
      <c r="C8" s="1" t="s">
        <v>3</v>
      </c>
      <c r="D8" s="7">
        <v>2858412.58</v>
      </c>
      <c r="E8" s="7">
        <v>2581944.46</v>
      </c>
      <c r="F8" s="7">
        <v>2209590.9300000002</v>
      </c>
    </row>
    <row r="9" spans="2:8" x14ac:dyDescent="0.2">
      <c r="B9" s="1"/>
      <c r="C9" s="1" t="s">
        <v>5</v>
      </c>
      <c r="D9" s="7">
        <v>35595132.439999998</v>
      </c>
      <c r="E9" s="7">
        <v>33909443.219999999</v>
      </c>
      <c r="F9" s="7">
        <v>32662132.329999998</v>
      </c>
    </row>
    <row r="10" spans="2:8" x14ac:dyDescent="0.2">
      <c r="B10" s="1"/>
      <c r="C10" s="1" t="s">
        <v>4</v>
      </c>
      <c r="D10" s="7">
        <f>10449396.94+4224517.86+125588498.22</f>
        <v>140262413.02000001</v>
      </c>
      <c r="E10" s="7">
        <f>10936050.89+4710138.87+155167501.2</f>
        <v>170813690.95999998</v>
      </c>
      <c r="F10" s="7">
        <f>173563334.48-32662132.33</f>
        <v>140901202.14999998</v>
      </c>
    </row>
    <row r="11" spans="2:8" x14ac:dyDescent="0.2">
      <c r="B11" s="4" t="s">
        <v>12</v>
      </c>
      <c r="D11" s="1"/>
      <c r="E11" s="1"/>
      <c r="F11" s="1"/>
    </row>
    <row r="12" spans="2:8" x14ac:dyDescent="0.2">
      <c r="B12" s="1"/>
      <c r="C12" s="1" t="s">
        <v>7</v>
      </c>
      <c r="D12" s="7">
        <f>4843426.98-70620.17</f>
        <v>4772806.8100000005</v>
      </c>
      <c r="E12" s="7">
        <f>4507648.35-83861.53</f>
        <v>4423786.8199999994</v>
      </c>
      <c r="F12" s="7">
        <f>4025538.95-69746.44</f>
        <v>3955792.5100000002</v>
      </c>
    </row>
    <row r="13" spans="2:8" x14ac:dyDescent="0.2">
      <c r="B13" s="1"/>
      <c r="C13" s="1" t="s">
        <v>9</v>
      </c>
      <c r="D13" s="7">
        <v>8126405</v>
      </c>
      <c r="E13" s="7">
        <v>7684673</v>
      </c>
      <c r="F13" s="7">
        <v>7268256</v>
      </c>
    </row>
    <row r="14" spans="2:8" x14ac:dyDescent="0.2">
      <c r="B14" s="1"/>
      <c r="C14" s="1" t="s">
        <v>8</v>
      </c>
      <c r="D14" s="7">
        <f>700822.21+16283.51</f>
        <v>717105.72</v>
      </c>
      <c r="E14" s="7">
        <f>525129.21+21361.57</f>
        <v>546490.77999999991</v>
      </c>
      <c r="F14" s="7">
        <f>531908.07+33527.84</f>
        <v>565435.90999999992</v>
      </c>
    </row>
    <row r="15" spans="2:8" x14ac:dyDescent="0.2">
      <c r="B15" s="1"/>
      <c r="C15" s="1" t="s">
        <v>10</v>
      </c>
      <c r="D15" s="7">
        <f>312.46+3535.57+1253.72</f>
        <v>5101.75</v>
      </c>
      <c r="E15" s="7">
        <f>303.04+17782.53+3232.46</f>
        <v>21318.03</v>
      </c>
      <c r="F15" s="7">
        <f>300.9+9765.58+1801</f>
        <v>11867.48</v>
      </c>
    </row>
    <row r="16" spans="2:8" x14ac:dyDescent="0.2">
      <c r="B16" s="1"/>
      <c r="C16" s="1" t="s">
        <v>6</v>
      </c>
      <c r="D16" s="7">
        <v>-24772785.210000001</v>
      </c>
      <c r="E16" s="7">
        <v>35121918.229999997</v>
      </c>
      <c r="F16" s="7">
        <f>69746.44+324731.32+1411693.93+18630318.97</f>
        <v>20436490.66</v>
      </c>
    </row>
    <row r="17" spans="2:6" x14ac:dyDescent="0.2">
      <c r="B17" s="4" t="s">
        <v>17</v>
      </c>
      <c r="D17" s="1"/>
      <c r="E17" s="1"/>
      <c r="F17" s="1"/>
    </row>
    <row r="18" spans="2:6" x14ac:dyDescent="0.2">
      <c r="B18" s="1"/>
      <c r="C18" s="1" t="s">
        <v>13</v>
      </c>
      <c r="D18" s="8">
        <f>17714222.79-D19-D20-D21-D22</f>
        <v>13254653.809999999</v>
      </c>
      <c r="E18" s="7">
        <f>16638387.16-E19-E20-E21-E22</f>
        <v>12576161.060000001</v>
      </c>
      <c r="F18" s="7">
        <f>15787987.5-F19-F20-F21-F22</f>
        <v>12010238.16</v>
      </c>
    </row>
    <row r="19" spans="2:6" x14ac:dyDescent="0.2">
      <c r="B19" s="1"/>
      <c r="C19" s="1" t="s">
        <v>14</v>
      </c>
      <c r="D19" s="7">
        <f>1626690.88-956787.84-21740.06-48000</f>
        <v>600162.97999999986</v>
      </c>
      <c r="E19" s="7">
        <f>1662465.44-987151.32-24417.09-45000</f>
        <v>605897.03</v>
      </c>
      <c r="F19" s="7">
        <f>1411693.93-758177.93-20758.79-42000</f>
        <v>590757.20999999985</v>
      </c>
    </row>
    <row r="20" spans="2:6" x14ac:dyDescent="0.2">
      <c r="B20" s="1"/>
      <c r="C20" s="1" t="s">
        <v>15</v>
      </c>
      <c r="D20" s="7">
        <f>956487.84+21740.06+48000</f>
        <v>1026227.9</v>
      </c>
      <c r="E20" s="7">
        <f>987151.32+24417.09+45000</f>
        <v>1056568.4099999999</v>
      </c>
      <c r="F20" s="7">
        <f>758177.93+20758.79+42000</f>
        <v>820936.72000000009</v>
      </c>
    </row>
    <row r="21" spans="2:6" x14ac:dyDescent="0.2">
      <c r="B21" s="1"/>
      <c r="C21" s="1" t="s">
        <v>8</v>
      </c>
      <c r="D21" s="7">
        <f>751014.52+1479292.44</f>
        <v>2230306.96</v>
      </c>
      <c r="E21" s="7">
        <f>491990.13+1316112.06</f>
        <v>1808102.19</v>
      </c>
      <c r="F21" s="7">
        <f>637436.81+1319012.91</f>
        <v>1956449.72</v>
      </c>
    </row>
    <row r="22" spans="2:6" x14ac:dyDescent="0.2">
      <c r="B22" s="1"/>
      <c r="C22" s="1" t="s">
        <v>16</v>
      </c>
      <c r="D22" s="7">
        <v>602871.14</v>
      </c>
      <c r="E22" s="7">
        <v>591658.47</v>
      </c>
      <c r="F22" s="7">
        <v>409605.69</v>
      </c>
    </row>
    <row r="23" spans="2:6" x14ac:dyDescent="0.2">
      <c r="B23" s="4" t="s">
        <v>18</v>
      </c>
      <c r="D23" s="1"/>
      <c r="E23" s="1"/>
      <c r="F23" s="1"/>
    </row>
    <row r="24" spans="2:6" x14ac:dyDescent="0.2">
      <c r="B24" s="1"/>
      <c r="C24" s="1" t="s">
        <v>19</v>
      </c>
      <c r="D24" s="9">
        <v>7.7499999999999999E-2</v>
      </c>
      <c r="E24" s="9">
        <v>7.7499999999999999E-2</v>
      </c>
      <c r="F24" s="9">
        <v>7.7499999999999999E-2</v>
      </c>
    </row>
    <row r="25" spans="2:6" x14ac:dyDescent="0.2">
      <c r="B25" s="1"/>
      <c r="C25" s="1" t="s">
        <v>20</v>
      </c>
      <c r="D25" s="10">
        <v>8.2799999999999999E-2</v>
      </c>
      <c r="E25" s="9">
        <v>8.8900000000000007E-2</v>
      </c>
      <c r="F25" s="9">
        <v>8.5900000000000004E-2</v>
      </c>
    </row>
    <row r="26" spans="2:6" x14ac:dyDescent="0.2">
      <c r="B26" s="1"/>
      <c r="C26" s="1" t="s">
        <v>21</v>
      </c>
      <c r="D26" s="10">
        <v>8.4500000000000006E-2</v>
      </c>
      <c r="E26" s="9">
        <v>0.11260000000000001</v>
      </c>
      <c r="F26" s="9">
        <v>9.3100000000000002E-2</v>
      </c>
    </row>
    <row r="27" spans="2:6" x14ac:dyDescent="0.2">
      <c r="B27" s="1"/>
      <c r="C27" s="1" t="s">
        <v>22</v>
      </c>
      <c r="D27" s="10">
        <v>6.3600000000000004E-2</v>
      </c>
      <c r="E27" s="9">
        <v>0.1232</v>
      </c>
      <c r="F27" s="9">
        <v>0.1014</v>
      </c>
    </row>
    <row r="28" spans="2:6" x14ac:dyDescent="0.2">
      <c r="B28" s="1"/>
      <c r="C28" s="1" t="s">
        <v>31</v>
      </c>
      <c r="D28" s="10">
        <v>-0.1216</v>
      </c>
      <c r="E28" s="9">
        <v>0.20399999999999999</v>
      </c>
      <c r="F28" s="9">
        <v>0.1265</v>
      </c>
    </row>
    <row r="29" spans="2:6" x14ac:dyDescent="0.2">
      <c r="B29" s="4" t="s">
        <v>23</v>
      </c>
      <c r="C29" s="1"/>
      <c r="D29" s="6">
        <v>44562</v>
      </c>
      <c r="E29" s="6">
        <v>44562</v>
      </c>
      <c r="F29" s="6">
        <v>43831</v>
      </c>
    </row>
    <row r="30" spans="2:6" x14ac:dyDescent="0.2">
      <c r="B30" s="1"/>
      <c r="C30" s="1" t="s">
        <v>24</v>
      </c>
      <c r="D30" s="8">
        <v>48</v>
      </c>
      <c r="E30" s="8">
        <v>48</v>
      </c>
      <c r="F30" s="8">
        <v>47.5</v>
      </c>
    </row>
    <row r="31" spans="2:6" x14ac:dyDescent="0.2">
      <c r="B31" s="1"/>
      <c r="C31" s="1" t="s">
        <v>25</v>
      </c>
      <c r="D31" s="8">
        <v>9.5</v>
      </c>
      <c r="E31" s="8">
        <v>9.5</v>
      </c>
      <c r="F31" s="8">
        <v>9.1999999999999993</v>
      </c>
    </row>
    <row r="32" spans="2:6" x14ac:dyDescent="0.2">
      <c r="B32" s="1"/>
      <c r="C32" s="1" t="s">
        <v>26</v>
      </c>
      <c r="D32" s="8">
        <v>41628</v>
      </c>
      <c r="E32" s="8">
        <v>41628</v>
      </c>
      <c r="F32" s="8">
        <v>37982</v>
      </c>
    </row>
    <row r="33" spans="2:6" x14ac:dyDescent="0.2">
      <c r="B33" s="1"/>
      <c r="C33" s="1" t="s">
        <v>27</v>
      </c>
      <c r="D33" s="8">
        <v>72.900000000000006</v>
      </c>
      <c r="E33" s="8">
        <v>72.900000000000006</v>
      </c>
      <c r="F33" s="8">
        <v>72.8</v>
      </c>
    </row>
    <row r="34" spans="2:6" x14ac:dyDescent="0.2">
      <c r="B34" s="1"/>
      <c r="C34" s="1" t="s">
        <v>28</v>
      </c>
      <c r="D34" s="8">
        <v>18949</v>
      </c>
      <c r="E34" s="8">
        <v>18949</v>
      </c>
      <c r="F34" s="8">
        <v>17171</v>
      </c>
    </row>
    <row r="35" spans="2:6" x14ac:dyDescent="0.2">
      <c r="B35" s="1"/>
      <c r="C35" s="1" t="s">
        <v>29</v>
      </c>
      <c r="D35" s="8">
        <v>60.6</v>
      </c>
      <c r="E35" s="8">
        <v>60.6</v>
      </c>
      <c r="F35" s="8">
        <v>60.3</v>
      </c>
    </row>
    <row r="36" spans="2:6" x14ac:dyDescent="0.2">
      <c r="B36" s="1"/>
      <c r="C36" s="1" t="s">
        <v>30</v>
      </c>
      <c r="D36" s="8">
        <v>28793</v>
      </c>
      <c r="E36" s="8">
        <v>28793</v>
      </c>
      <c r="F36" s="8">
        <v>29998</v>
      </c>
    </row>
    <row r="39" spans="2:6" x14ac:dyDescent="0.2">
      <c r="C3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J49" sqref="J49"/>
    </sheetView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4BFB008D8A3B49B723EF8C7AFE6C9A" ma:contentTypeVersion="4" ma:contentTypeDescription="Create a new document." ma:contentTypeScope="" ma:versionID="a4da873aae0b1a22fd7eb28a09b27a63">
  <xsd:schema xmlns:xsd="http://www.w3.org/2001/XMLSchema" xmlns:xs="http://www.w3.org/2001/XMLSchema" xmlns:p="http://schemas.microsoft.com/office/2006/metadata/properties" xmlns:ns3="76f4ac46-7ad2-4fb1-8304-de0dbc2835fe" targetNamespace="http://schemas.microsoft.com/office/2006/metadata/properties" ma:root="true" ma:fieldsID="d4964dec9f7b0279511921d8b29970ec" ns3:_="">
    <xsd:import namespace="76f4ac46-7ad2-4fb1-8304-de0dbc2835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4ac46-7ad2-4fb1-8304-de0dbc283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7A194-0C0E-4726-A8F8-F2D44112F62F}">
  <ds:schemaRefs>
    <ds:schemaRef ds:uri="http://schemas.microsoft.com/office/infopath/2007/PartnerControls"/>
    <ds:schemaRef ds:uri="76f4ac46-7ad2-4fb1-8304-de0dbc2835f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78D1B7-C522-4093-9B71-9C1BDFCF9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3FFEE-2A63-45A2-AC77-4D8389C9E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f4ac46-7ad2-4fb1-8304-de0dbc283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Kowacki</dc:creator>
  <cp:lastModifiedBy>Assistant Director</cp:lastModifiedBy>
  <cp:lastPrinted>2015-01-30T17:49:25Z</cp:lastPrinted>
  <dcterms:created xsi:type="dcterms:W3CDTF">2015-01-28T21:02:32Z</dcterms:created>
  <dcterms:modified xsi:type="dcterms:W3CDTF">2024-04-03T18:37:50Z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0x010100024BFB008D8A3B49B723EF8C7AFE6C9A</vt:lpwstr>
  </property>
</Properties>
</file>